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gnettamu0-my.sharepoint.com/personal/andrew_wright_agnet_tamu_edu/Documents/AgriLife Crop Budgets/"/>
    </mc:Choice>
  </mc:AlternateContent>
  <xr:revisionPtr revIDLastSave="12" documentId="8_{BEFFDD91-9DC7-46FC-B3D8-360846B45FE5}" xr6:coauthVersionLast="47" xr6:coauthVersionMax="47" xr10:uidLastSave="{250ACF22-64B8-441C-9485-C3B702CFC48B}"/>
  <bookViews>
    <workbookView xWindow="38280" yWindow="-15" windowWidth="38640" windowHeight="21120" xr2:uid="{00000000-000D-0000-FFFF-FFFF00000000}"/>
  </bookViews>
  <sheets>
    <sheet name="Instructions" sheetId="2" r:id="rId1"/>
    <sheet name="Cotton Harves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D8" i="1"/>
  <c r="D20" i="1" s="1"/>
  <c r="E6" i="1"/>
  <c r="B8" i="1"/>
  <c r="K8" i="1"/>
  <c r="K6" i="1"/>
  <c r="K9" i="1"/>
  <c r="E20" i="1"/>
  <c r="D21" i="1"/>
  <c r="C22" i="1"/>
  <c r="K24" i="1"/>
  <c r="J25" i="1"/>
  <c r="G27" i="1"/>
  <c r="G28" i="1"/>
  <c r="F28" i="1"/>
  <c r="F29" i="1"/>
  <c r="E29" i="1"/>
  <c r="E30" i="1"/>
  <c r="D30" i="1"/>
  <c r="C31" i="1"/>
  <c r="B31" i="1"/>
  <c r="B32" i="1"/>
  <c r="K33" i="1"/>
  <c r="J33" i="1"/>
  <c r="I34" i="1"/>
  <c r="H34" i="1"/>
  <c r="I26" i="1" l="1"/>
  <c r="H27" i="1"/>
  <c r="J26" i="1"/>
  <c r="K25" i="1"/>
  <c r="B23" i="1"/>
  <c r="D22" i="1"/>
  <c r="E21" i="1"/>
  <c r="F20" i="1"/>
  <c r="J34" i="1"/>
  <c r="F30" i="1"/>
  <c r="H28" i="1"/>
  <c r="K26" i="1"/>
  <c r="C23" i="1"/>
  <c r="G20" i="1"/>
  <c r="K34" i="1"/>
  <c r="E31" i="1"/>
  <c r="H29" i="1"/>
  <c r="J27" i="1"/>
  <c r="B24" i="1"/>
  <c r="F22" i="1"/>
  <c r="G21" i="1"/>
  <c r="G19" i="1"/>
  <c r="D32" i="1"/>
  <c r="H30" i="1"/>
  <c r="B25" i="1"/>
  <c r="E23" i="1"/>
  <c r="H21" i="1"/>
  <c r="C33" i="1"/>
  <c r="G31" i="1"/>
  <c r="J29" i="1"/>
  <c r="B26" i="1"/>
  <c r="D24" i="1"/>
  <c r="H22" i="1"/>
  <c r="J20" i="1"/>
  <c r="D33" i="1"/>
  <c r="H31" i="1"/>
  <c r="I19" i="1"/>
  <c r="D25" i="1"/>
  <c r="G23" i="1"/>
  <c r="I22" i="1"/>
  <c r="J21" i="1"/>
  <c r="C34" i="1"/>
  <c r="G32" i="1"/>
  <c r="K30" i="1"/>
  <c r="B27" i="1"/>
  <c r="E25" i="1"/>
  <c r="H23" i="1"/>
  <c r="K21" i="1"/>
  <c r="D34" i="1"/>
  <c r="H32" i="1"/>
  <c r="D19" i="1"/>
  <c r="E26" i="1"/>
  <c r="H19" i="1"/>
  <c r="G33" i="1"/>
  <c r="B29" i="1"/>
  <c r="D27" i="1"/>
  <c r="G25" i="1"/>
  <c r="J23" i="1"/>
  <c r="J19" i="1"/>
  <c r="F34" i="1"/>
  <c r="H33" i="1"/>
  <c r="J32" i="1"/>
  <c r="B30" i="1"/>
  <c r="C29" i="1"/>
  <c r="D28" i="1"/>
  <c r="E27" i="1"/>
  <c r="G26" i="1"/>
  <c r="H25" i="1"/>
  <c r="I24" i="1"/>
  <c r="K23" i="1"/>
  <c r="B21" i="1"/>
  <c r="C20" i="1"/>
  <c r="D31" i="1"/>
  <c r="G29" i="1"/>
  <c r="I27" i="1"/>
  <c r="C19" i="1"/>
  <c r="E22" i="1"/>
  <c r="F21" i="1"/>
  <c r="B19" i="1"/>
  <c r="C32" i="1"/>
  <c r="G30" i="1"/>
  <c r="I28" i="1"/>
  <c r="F19" i="1"/>
  <c r="D23" i="1"/>
  <c r="H20" i="1"/>
  <c r="B33" i="1"/>
  <c r="F31" i="1"/>
  <c r="I29" i="1"/>
  <c r="J28" i="1"/>
  <c r="K27" i="1"/>
  <c r="C24" i="1"/>
  <c r="G22" i="1"/>
  <c r="I20" i="1"/>
  <c r="K19" i="1"/>
  <c r="E32" i="1"/>
  <c r="I30" i="1"/>
  <c r="K28" i="1"/>
  <c r="C25" i="1"/>
  <c r="F23" i="1"/>
  <c r="I21" i="1"/>
  <c r="B34" i="1"/>
  <c r="F32" i="1"/>
  <c r="J30" i="1"/>
  <c r="K29" i="1"/>
  <c r="C26" i="1"/>
  <c r="E24" i="1"/>
  <c r="K20" i="1"/>
  <c r="E33" i="1"/>
  <c r="I31" i="1"/>
  <c r="E19" i="1"/>
  <c r="D26" i="1"/>
  <c r="F24" i="1"/>
  <c r="J22" i="1"/>
  <c r="F33" i="1"/>
  <c r="J31" i="1"/>
  <c r="B28" i="1"/>
  <c r="C27" i="1"/>
  <c r="F25" i="1"/>
  <c r="G24" i="1"/>
  <c r="I23" i="1"/>
  <c r="K22" i="1"/>
  <c r="E34" i="1"/>
  <c r="I32" i="1"/>
  <c r="K31" i="1"/>
  <c r="C28" i="1"/>
  <c r="F26" i="1"/>
  <c r="H24" i="1"/>
  <c r="B20" i="1"/>
  <c r="G34" i="1"/>
  <c r="I33" i="1"/>
  <c r="K32" i="1"/>
  <c r="C30" i="1"/>
  <c r="D29" i="1"/>
  <c r="E28" i="1"/>
  <c r="F27" i="1"/>
  <c r="H26" i="1"/>
  <c r="I25" i="1"/>
  <c r="J24" i="1"/>
  <c r="B22" i="1"/>
  <c r="C21" i="1"/>
  <c r="E8" i="1"/>
  <c r="K10" i="1"/>
  <c r="E9" i="1"/>
  <c r="K12" i="1" l="1"/>
  <c r="K13" i="1" s="1"/>
</calcChain>
</file>

<file path=xl/sharedStrings.xml><?xml version="1.0" encoding="utf-8"?>
<sst xmlns="http://schemas.openxmlformats.org/spreadsheetml/2006/main" count="34" uniqueCount="31">
  <si>
    <t>Amount</t>
  </si>
  <si>
    <t xml:space="preserve">Acres:  </t>
  </si>
  <si>
    <t>Cotton lint</t>
  </si>
  <si>
    <t>Cottonseed</t>
  </si>
  <si>
    <t>Turnout</t>
  </si>
  <si>
    <t>Rate</t>
  </si>
  <si>
    <t>Stripping</t>
  </si>
  <si>
    <t>/ acre</t>
  </si>
  <si>
    <t>Harvest Prep.</t>
  </si>
  <si>
    <t>Price $/ton</t>
  </si>
  <si>
    <t>Price $/lb</t>
  </si>
  <si>
    <t>Yield - lbs</t>
  </si>
  <si>
    <t>/ lint lb</t>
  </si>
  <si>
    <t>Ginning - $/cwt</t>
  </si>
  <si>
    <t>Cotton Harvest Decision Budget</t>
  </si>
  <si>
    <t>Returns</t>
  </si>
  <si>
    <t>Costs</t>
  </si>
  <si>
    <t>Total Costs</t>
  </si>
  <si>
    <t>Total Returns</t>
  </si>
  <si>
    <t>Net Income or Loss</t>
  </si>
  <si>
    <t>Net Income or Loss per Acre</t>
  </si>
  <si>
    <t>Sensitivity Analysis - Net Income or Loss per Acre</t>
  </si>
  <si>
    <t>Lint Yield - lbs</t>
  </si>
  <si>
    <t>Other</t>
  </si>
  <si>
    <t>Lint Value $/lb</t>
  </si>
  <si>
    <t>Lint Value - $/lb</t>
  </si>
  <si>
    <t>Instructions:</t>
  </si>
  <si>
    <r>
      <t>1. All information will be enterted into the</t>
    </r>
    <r>
      <rPr>
        <sz val="11"/>
        <color indexed="62"/>
        <rFont val="Calibri"/>
        <family val="2"/>
      </rPr>
      <t xml:space="preserve"> Blue Cells</t>
    </r>
    <r>
      <rPr>
        <sz val="11"/>
        <rFont val="Calibri"/>
        <family val="2"/>
      </rPr>
      <t>.</t>
    </r>
  </si>
  <si>
    <r>
      <t>3. Enter your yield and price expectations in the</t>
    </r>
    <r>
      <rPr>
        <b/>
        <i/>
        <sz val="11"/>
        <rFont val="Calibri"/>
        <family val="2"/>
      </rPr>
      <t xml:space="preserve"> </t>
    </r>
    <r>
      <rPr>
        <b/>
        <i/>
        <u val="singleAccounting"/>
        <sz val="11"/>
        <rFont val="Calibri"/>
        <family val="2"/>
      </rPr>
      <t>Returns</t>
    </r>
    <r>
      <rPr>
        <sz val="11"/>
        <rFont val="Calibri"/>
        <family val="2"/>
      </rPr>
      <t xml:space="preserve"> section to the left.</t>
    </r>
  </si>
  <si>
    <r>
      <t xml:space="preserve">4. Enter all harvest related expenses in the </t>
    </r>
    <r>
      <rPr>
        <b/>
        <sz val="11"/>
        <rFont val="Calibri"/>
        <family val="2"/>
      </rPr>
      <t xml:space="preserve">Costs </t>
    </r>
    <r>
      <rPr>
        <sz val="11"/>
        <rFont val="Calibri"/>
        <family val="2"/>
        <scheme val="minor"/>
      </rPr>
      <t>section to the right.</t>
    </r>
  </si>
  <si>
    <t>2. Enter number of acres in cell C2.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</si>
</sst>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0.0%"/>
    <numFmt numFmtId="166" formatCode="_(* #,##0_);_(* \(#,##0\);_(* &quot;-&quot;??_);_(@_)"/>
  </numFmts>
  <fonts count="12" x14ac:knownFonts="1"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11"/>
      <color indexed="62"/>
      <name val="Calibri"/>
      <family val="2"/>
    </font>
    <font>
      <b/>
      <i/>
      <u val="singleAccounting"/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i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0">
    <xf numFmtId="0" fontId="0" fillId="0" borderId="0" xfId="0"/>
    <xf numFmtId="44" fontId="6" fillId="0" borderId="0" xfId="2" applyFont="1" applyBorder="1"/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7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6" fillId="0" borderId="5" xfId="2" applyFont="1" applyBorder="1" applyProtection="1"/>
    <xf numFmtId="44" fontId="6" fillId="0" borderId="0" xfId="2" applyFont="1" applyBorder="1" applyProtection="1"/>
    <xf numFmtId="44" fontId="0" fillId="0" borderId="5" xfId="0" applyNumberFormat="1" applyBorder="1"/>
    <xf numFmtId="44" fontId="6" fillId="0" borderId="4" xfId="2" applyFont="1" applyBorder="1" applyProtection="1"/>
    <xf numFmtId="44" fontId="0" fillId="0" borderId="4" xfId="0" applyNumberFormat="1" applyBorder="1"/>
    <xf numFmtId="164" fontId="8" fillId="0" borderId="6" xfId="0" applyNumberFormat="1" applyFont="1" applyBorder="1"/>
    <xf numFmtId="164" fontId="8" fillId="0" borderId="0" xfId="0" applyNumberFormat="1" applyFont="1"/>
    <xf numFmtId="0" fontId="7" fillId="0" borderId="1" xfId="0" applyFont="1" applyBorder="1" applyAlignment="1">
      <alignment horizontal="left"/>
    </xf>
    <xf numFmtId="4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4" xfId="0" applyFont="1" applyBorder="1"/>
    <xf numFmtId="44" fontId="10" fillId="0" borderId="4" xfId="2" applyFont="1" applyBorder="1" applyProtection="1"/>
    <xf numFmtId="0" fontId="10" fillId="0" borderId="3" xfId="0" applyFont="1" applyBorder="1"/>
    <xf numFmtId="8" fontId="8" fillId="0" borderId="7" xfId="0" applyNumberFormat="1" applyFont="1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66" fontId="6" fillId="2" borderId="10" xfId="1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44" fontId="6" fillId="2" borderId="4" xfId="2" applyFont="1" applyFill="1" applyBorder="1" applyProtection="1">
      <protection locked="0"/>
    </xf>
    <xf numFmtId="165" fontId="6" fillId="2" borderId="4" xfId="3" applyNumberFormat="1" applyFont="1" applyFill="1" applyBorder="1" applyProtection="1">
      <protection locked="0"/>
    </xf>
    <xf numFmtId="0" fontId="7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0" xfId="0" applyFont="1"/>
    <xf numFmtId="44" fontId="10" fillId="0" borderId="0" xfId="2" applyFont="1" applyBorder="1" applyProtection="1"/>
    <xf numFmtId="44" fontId="0" fillId="0" borderId="0" xfId="0" applyNumberFormat="1"/>
    <xf numFmtId="0" fontId="0" fillId="0" borderId="0" xfId="0" applyProtection="1">
      <protection locked="0"/>
    </xf>
    <xf numFmtId="44" fontId="6" fillId="0" borderId="0" xfId="2" applyFont="1" applyFill="1" applyBorder="1" applyProtection="1">
      <protection locked="0"/>
    </xf>
    <xf numFmtId="44" fontId="6" fillId="0" borderId="4" xfId="2" applyFont="1" applyFill="1" applyBorder="1" applyProtection="1">
      <protection locked="0"/>
    </xf>
    <xf numFmtId="0" fontId="0" fillId="0" borderId="12" xfId="0" applyBorder="1"/>
    <xf numFmtId="0" fontId="8" fillId="2" borderId="13" xfId="0" applyFont="1" applyFill="1" applyBorder="1"/>
    <xf numFmtId="0" fontId="0" fillId="2" borderId="13" xfId="0" applyFill="1" applyBorder="1"/>
    <xf numFmtId="0" fontId="0" fillId="0" borderId="14" xfId="0" applyBorder="1"/>
    <xf numFmtId="44" fontId="6" fillId="0" borderId="14" xfId="2" applyFont="1" applyBorder="1"/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4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44" fontId="6" fillId="0" borderId="15" xfId="2" applyFont="1" applyBorder="1" applyAlignment="1">
      <alignment horizontal="left"/>
    </xf>
    <xf numFmtId="44" fontId="6" fillId="0" borderId="16" xfId="2" applyFont="1" applyBorder="1" applyAlignment="1">
      <alignment horizontal="left"/>
    </xf>
    <xf numFmtId="44" fontId="6" fillId="0" borderId="17" xfId="2" applyFont="1" applyBorder="1" applyAlignment="1">
      <alignment horizontal="left"/>
    </xf>
    <xf numFmtId="44" fontId="6" fillId="0" borderId="12" xfId="2" applyFont="1" applyBorder="1"/>
    <xf numFmtId="44" fontId="6" fillId="0" borderId="0" xfId="2" applyFont="1" applyBorder="1"/>
    <xf numFmtId="44" fontId="6" fillId="0" borderId="18" xfId="2" applyFont="1" applyBorder="1"/>
    <xf numFmtId="44" fontId="6" fillId="0" borderId="19" xfId="2" applyFont="1" applyBorder="1"/>
    <xf numFmtId="44" fontId="6" fillId="0" borderId="20" xfId="2" applyFont="1" applyBorder="1"/>
    <xf numFmtId="44" fontId="6" fillId="0" borderId="21" xfId="2" applyFont="1" applyBorder="1"/>
    <xf numFmtId="0" fontId="7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867025" cy="1000125"/>
    <xdr:pic>
      <xdr:nvPicPr>
        <xdr:cNvPr id="2" name="Picture 4">
          <a:extLst>
            <a:ext uri="{FF2B5EF4-FFF2-40B4-BE49-F238E27FC236}">
              <a16:creationId xmlns:a16="http://schemas.microsoft.com/office/drawing/2014/main" id="{F59D626F-BE7D-46FC-A7FC-9C1DD97A0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8670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523875</xdr:colOff>
      <xdr:row>6</xdr:row>
      <xdr:rowOff>123825</xdr:rowOff>
    </xdr:from>
    <xdr:ext cx="6086475" cy="3895725"/>
    <xdr:pic>
      <xdr:nvPicPr>
        <xdr:cNvPr id="3" name="Picture 2">
          <a:extLst>
            <a:ext uri="{FF2B5EF4-FFF2-40B4-BE49-F238E27FC236}">
              <a16:creationId xmlns:a16="http://schemas.microsoft.com/office/drawing/2014/main" id="{ACA82629-C810-4DA8-BBCF-933EADC69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66825"/>
          <a:ext cx="608647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1</xdr:row>
      <xdr:rowOff>28575</xdr:rowOff>
    </xdr:from>
    <xdr:to>
      <xdr:col>15</xdr:col>
      <xdr:colOff>171450</xdr:colOff>
      <xdr:row>6</xdr:row>
      <xdr:rowOff>0</xdr:rowOff>
    </xdr:to>
    <xdr:pic>
      <xdr:nvPicPr>
        <xdr:cNvPr id="1040" name="Picture 4">
          <a:extLst>
            <a:ext uri="{FF2B5EF4-FFF2-40B4-BE49-F238E27FC236}">
              <a16:creationId xmlns:a16="http://schemas.microsoft.com/office/drawing/2014/main" id="{FD5DC768-06ED-74C7-DF89-19E8EB760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419100"/>
          <a:ext cx="28860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workbookViewId="0">
      <selection activeCell="H6" sqref="H6"/>
    </sheetView>
  </sheetViews>
  <sheetFormatPr defaultColWidth="8.85546875" defaultRowHeight="15" x14ac:dyDescent="0.25"/>
  <cols>
    <col min="1" max="17" width="13.7109375" customWidth="1"/>
  </cols>
  <sheetData>
    <row r="1" spans="1:17" ht="30.75" customHeight="1" thickBot="1" x14ac:dyDescent="0.4">
      <c r="A1" s="46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7" ht="22.5" customHeight="1" thickBot="1" x14ac:dyDescent="0.3">
      <c r="A2" s="49" t="s">
        <v>1</v>
      </c>
      <c r="B2" s="50"/>
      <c r="C2" s="28">
        <v>120</v>
      </c>
      <c r="D2" s="26"/>
      <c r="E2" s="26"/>
      <c r="F2" s="26"/>
      <c r="G2" s="26"/>
      <c r="H2" s="26"/>
      <c r="I2" s="26"/>
      <c r="J2" s="26"/>
      <c r="K2" s="27"/>
    </row>
    <row r="3" spans="1:17" ht="22.5" customHeight="1" thickBot="1" x14ac:dyDescent="0.3">
      <c r="A3" s="2"/>
      <c r="B3" s="3"/>
      <c r="C3" s="4"/>
      <c r="D3" s="4"/>
      <c r="E3" s="4"/>
      <c r="F3" s="4"/>
      <c r="G3" s="4"/>
      <c r="H3" s="4"/>
      <c r="I3" s="4"/>
      <c r="J3" s="4"/>
      <c r="K3" s="5"/>
    </row>
    <row r="4" spans="1:17" x14ac:dyDescent="0.25">
      <c r="A4" s="51" t="s">
        <v>15</v>
      </c>
      <c r="B4" s="52"/>
      <c r="C4" s="52"/>
      <c r="D4" s="52"/>
      <c r="E4" s="32" t="s">
        <v>0</v>
      </c>
      <c r="F4" s="6"/>
      <c r="G4" s="51" t="s">
        <v>16</v>
      </c>
      <c r="H4" s="52"/>
      <c r="I4" s="52"/>
      <c r="J4" s="52"/>
      <c r="K4" s="32" t="s">
        <v>0</v>
      </c>
      <c r="M4" s="69"/>
      <c r="N4" s="69"/>
      <c r="O4" s="69"/>
      <c r="P4" s="69"/>
      <c r="Q4" s="6"/>
    </row>
    <row r="5" spans="1:17" x14ac:dyDescent="0.25">
      <c r="A5" s="7"/>
      <c r="B5" s="33" t="s">
        <v>11</v>
      </c>
      <c r="C5" s="33" t="s">
        <v>24</v>
      </c>
      <c r="D5" s="33"/>
      <c r="E5" s="9"/>
      <c r="G5" s="7"/>
      <c r="H5" s="33" t="s">
        <v>5</v>
      </c>
      <c r="I5" s="33" t="s">
        <v>4</v>
      </c>
      <c r="J5" s="8"/>
      <c r="K5" s="9"/>
      <c r="N5" s="35"/>
      <c r="O5" s="35"/>
      <c r="P5" s="35"/>
    </row>
    <row r="6" spans="1:17" x14ac:dyDescent="0.25">
      <c r="A6" s="34" t="s">
        <v>2</v>
      </c>
      <c r="B6" s="29">
        <v>50</v>
      </c>
      <c r="C6" s="30">
        <v>0.62</v>
      </c>
      <c r="D6" s="40"/>
      <c r="E6" s="10">
        <f>$B$6*($C$6)*$C$2</f>
        <v>3720</v>
      </c>
      <c r="F6" s="11"/>
      <c r="G6" s="24" t="s">
        <v>13</v>
      </c>
      <c r="H6" s="30">
        <v>3.1</v>
      </c>
      <c r="I6" s="31">
        <v>0.3</v>
      </c>
      <c r="J6" s="8"/>
      <c r="K6" s="12">
        <f>B6/I6*H6/100*$C$2</f>
        <v>620.00000000000011</v>
      </c>
      <c r="M6" s="35"/>
      <c r="N6" s="38"/>
      <c r="O6" s="39"/>
      <c r="P6" s="39"/>
      <c r="Q6" s="11"/>
    </row>
    <row r="7" spans="1:17" x14ac:dyDescent="0.25">
      <c r="A7" s="34"/>
      <c r="B7" s="22" t="s">
        <v>11</v>
      </c>
      <c r="C7" s="23" t="s">
        <v>9</v>
      </c>
      <c r="D7" s="23" t="s">
        <v>10</v>
      </c>
      <c r="E7" s="10"/>
      <c r="G7" s="24" t="s">
        <v>6</v>
      </c>
      <c r="H7" s="30">
        <v>0.12</v>
      </c>
      <c r="I7" s="22" t="s">
        <v>12</v>
      </c>
      <c r="J7" s="8"/>
      <c r="K7" s="12">
        <f>MAX($H$7*$B$6*$C$2,$H$8*$C$2)</f>
        <v>720</v>
      </c>
      <c r="M7" s="35"/>
      <c r="N7" s="35"/>
      <c r="O7" s="36"/>
      <c r="P7" s="36"/>
      <c r="Q7" s="11"/>
    </row>
    <row r="8" spans="1:17" x14ac:dyDescent="0.25">
      <c r="A8" s="34" t="s">
        <v>3</v>
      </c>
      <c r="B8" s="8">
        <f>B6*1.276</f>
        <v>63.800000000000004</v>
      </c>
      <c r="C8" s="30">
        <v>225</v>
      </c>
      <c r="D8" s="14">
        <f>C8/2000</f>
        <v>0.1125</v>
      </c>
      <c r="E8" s="10">
        <f>$B$8*$D$8*$C$2</f>
        <v>861.30000000000007</v>
      </c>
      <c r="G8" s="24" t="s">
        <v>23</v>
      </c>
      <c r="H8" s="30">
        <v>0</v>
      </c>
      <c r="I8" s="22" t="s">
        <v>7</v>
      </c>
      <c r="J8" s="8"/>
      <c r="K8" s="12">
        <f>$H$8*$C$2</f>
        <v>0</v>
      </c>
      <c r="M8" s="35"/>
      <c r="O8" s="39"/>
      <c r="P8" s="37"/>
      <c r="Q8" s="11"/>
    </row>
    <row r="9" spans="1:17" ht="15.75" thickBot="1" x14ac:dyDescent="0.3">
      <c r="A9" s="58" t="s">
        <v>18</v>
      </c>
      <c r="B9" s="59"/>
      <c r="C9" s="59"/>
      <c r="D9" s="59"/>
      <c r="E9" s="15">
        <f>SUM(E5:E8)</f>
        <v>4581.3</v>
      </c>
      <c r="F9" s="16"/>
      <c r="G9" s="24" t="s">
        <v>8</v>
      </c>
      <c r="H9" s="30">
        <v>25</v>
      </c>
      <c r="I9" s="22" t="s">
        <v>7</v>
      </c>
      <c r="J9" s="8"/>
      <c r="K9" s="12">
        <f>$H$9*$C$2</f>
        <v>3000</v>
      </c>
      <c r="M9" s="69"/>
      <c r="N9" s="69"/>
      <c r="O9" s="69"/>
      <c r="P9" s="69"/>
      <c r="Q9" s="16"/>
    </row>
    <row r="10" spans="1:17" ht="15.75" thickBot="1" x14ac:dyDescent="0.3">
      <c r="A10" s="17"/>
      <c r="B10" s="18"/>
      <c r="C10" s="19"/>
      <c r="D10" s="19"/>
      <c r="E10" s="16"/>
      <c r="F10" s="16"/>
      <c r="G10" s="58" t="s">
        <v>17</v>
      </c>
      <c r="H10" s="59"/>
      <c r="I10" s="59"/>
      <c r="J10" s="59"/>
      <c r="K10" s="15">
        <f>SUM(K5:K9)</f>
        <v>4340</v>
      </c>
    </row>
    <row r="11" spans="1:17" ht="15.75" thickBot="1" x14ac:dyDescent="0.3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7"/>
    </row>
    <row r="12" spans="1:17" ht="30" customHeight="1" x14ac:dyDescent="0.25">
      <c r="A12" s="53" t="s">
        <v>19</v>
      </c>
      <c r="B12" s="54"/>
      <c r="C12" s="54"/>
      <c r="D12" s="54"/>
      <c r="E12" s="54"/>
      <c r="F12" s="54"/>
      <c r="G12" s="54"/>
      <c r="H12" s="54"/>
      <c r="I12" s="54"/>
      <c r="J12" s="54"/>
      <c r="K12" s="25">
        <f>E9-K10</f>
        <v>241.30000000000018</v>
      </c>
    </row>
    <row r="13" spans="1:17" ht="30" customHeight="1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25">
        <f>K12/C2</f>
        <v>2.010833333333335</v>
      </c>
    </row>
    <row r="16" spans="1:17" ht="18.75" x14ac:dyDescent="0.3">
      <c r="A16" s="21" t="s">
        <v>21</v>
      </c>
    </row>
    <row r="17" spans="1:19" x14ac:dyDescent="0.25">
      <c r="B17" s="20" t="s">
        <v>25</v>
      </c>
    </row>
    <row r="18" spans="1:19" x14ac:dyDescent="0.25">
      <c r="A18" s="20" t="s">
        <v>22</v>
      </c>
      <c r="B18" s="30">
        <v>0.6</v>
      </c>
      <c r="C18" s="30">
        <v>0.7</v>
      </c>
      <c r="D18" s="30">
        <v>0.75</v>
      </c>
      <c r="E18" s="30">
        <v>0.8</v>
      </c>
      <c r="F18" s="30">
        <v>0.85</v>
      </c>
      <c r="G18" s="30">
        <v>0.9</v>
      </c>
      <c r="H18" s="30">
        <v>0.95</v>
      </c>
      <c r="I18" s="30">
        <v>1</v>
      </c>
      <c r="J18" s="30">
        <v>1.05</v>
      </c>
      <c r="K18" s="30">
        <v>1.1000000000000001</v>
      </c>
      <c r="L18" s="44"/>
      <c r="M18" s="42" t="s">
        <v>26</v>
      </c>
      <c r="N18" s="43"/>
      <c r="O18" s="43"/>
      <c r="P18" s="43"/>
      <c r="Q18" s="43"/>
      <c r="R18" s="43"/>
      <c r="S18" s="41"/>
    </row>
    <row r="19" spans="1:19" x14ac:dyDescent="0.25">
      <c r="A19" s="29">
        <v>0</v>
      </c>
      <c r="B19" s="13">
        <f>($A19*($B$18)+$A19*1.276*$D$8)-($A19/$I$6*$H$6/100+MAX($H$7*$A19,$H$8)+$H$9)</f>
        <v>-25</v>
      </c>
      <c r="C19" s="13">
        <f>($A19*($C$18)+$A19*1.276*$D$8)-($A19/$I$6*$H$6/100+MAX($H$7*$A19,$H$8)+$H$9)</f>
        <v>-25</v>
      </c>
      <c r="D19" s="13">
        <f>($A19*($D$18)+$A19*1.276*$D$8)-($A19/$I$6*$H$6/100+MAX($H$7*$A19,$H$8)+$H$9)</f>
        <v>-25</v>
      </c>
      <c r="E19" s="13">
        <f>($A19*($E$18)+$A19*1.276*$D$8)-($A19/$I$6*$H$6/100+MAX($H$7*$A19,$H$8)+$H$9)</f>
        <v>-25</v>
      </c>
      <c r="F19" s="13">
        <f>($A19*($F$18)+$A19*1.276*$D$8)-($A19/$I$6*$H$6/100+MAX($H$7*$A19,$H$8)+$H$9)</f>
        <v>-25</v>
      </c>
      <c r="G19" s="13">
        <f>($A19*($G$18)+$A19*1.276*$D$8)-($A19/$I$6*$H$6/100+MAX($H$7*$A19,$H$8)+$H$9)</f>
        <v>-25</v>
      </c>
      <c r="H19" s="13">
        <f>($A19*($H$18)+$A19*1.276*$D$8)-($A19/$I$6*$H$6/100+MAX($H$7*$A19,$H$8)+$H$9)</f>
        <v>-25</v>
      </c>
      <c r="I19" s="13">
        <f>($A19*($I$18)+$A19*1.276*$D$8)-($A19/$I$6*$H$6/100+MAX($H$7*$A19,$H$8)+$H$9)</f>
        <v>-25</v>
      </c>
      <c r="J19" s="13">
        <f>($A19*($J$18)+$A19*1.276*$D$8)-($A19/$I$6*$H$6/100+MAX($H$7*$A19,$H$8)+$H$9)</f>
        <v>-25</v>
      </c>
      <c r="K19" s="13">
        <f>($A19*($K$18)+$A19*1.276*$D$8)-($A19/$I$6*$H$6/100+MAX($H$7*$A19,$H$8)+$H$9)</f>
        <v>-25</v>
      </c>
      <c r="L19" s="45"/>
      <c r="M19" s="60" t="s">
        <v>27</v>
      </c>
      <c r="N19" s="61"/>
      <c r="O19" s="61"/>
      <c r="P19" s="61"/>
      <c r="Q19" s="61"/>
      <c r="R19" s="62"/>
      <c r="S19" s="41"/>
    </row>
    <row r="20" spans="1:19" x14ac:dyDescent="0.25">
      <c r="A20" s="29">
        <v>10</v>
      </c>
      <c r="B20" s="13">
        <f t="shared" ref="B20:B34" si="0">($A20*($B$18)+$A20*1.276*$D$8)-($A20/$I$6*$H$6/100+MAX($H$7*$A20,$H$8)+$H$9)</f>
        <v>-19.797833333333333</v>
      </c>
      <c r="C20" s="13">
        <f t="shared" ref="C20:C34" si="1">($A20*($C$18)+$A20*1.276*$D$8)-($A20/$I$6*$H$6/100+MAX($H$7*$A20,$H$8)+$H$9)</f>
        <v>-18.797833333333337</v>
      </c>
      <c r="D20" s="13">
        <f t="shared" ref="D20:D34" si="2">($A20*($D$18)+$A20*1.276*$D$8)-($A20/$I$6*$H$6/100+MAX($H$7*$A20,$H$8)+$H$9)</f>
        <v>-18.297833333333337</v>
      </c>
      <c r="E20" s="13">
        <f t="shared" ref="E20:E34" si="3">($A20*($E$18)+$A20*1.276*$D$8)-($A20/$I$6*$H$6/100+MAX($H$7*$A20,$H$8)+$H$9)</f>
        <v>-17.797833333333337</v>
      </c>
      <c r="F20" s="13">
        <f t="shared" ref="F20:F34" si="4">($A20*($F$18)+$A20*1.276*$D$8)-($A20/$I$6*$H$6/100+MAX($H$7*$A20,$H$8)+$H$9)</f>
        <v>-17.297833333333337</v>
      </c>
      <c r="G20" s="13">
        <f t="shared" ref="G20:G34" si="5">($A20*($G$18)+$A20*1.276*$D$8)-($A20/$I$6*$H$6/100+MAX($H$7*$A20,$H$8)+$H$9)</f>
        <v>-16.797833333333337</v>
      </c>
      <c r="H20" s="13">
        <f t="shared" ref="H20:H34" si="6">($A20*($H$18)+$A20*1.276*$D$8)-($A20/$I$6*$H$6/100+MAX($H$7*$A20,$H$8)+$H$9)</f>
        <v>-16.297833333333337</v>
      </c>
      <c r="I20" s="13">
        <f t="shared" ref="I20:I34" si="7">($A20*($I$18)+$A20*1.276*$D$8)-($A20/$I$6*$H$6/100+MAX($H$7*$A20,$H$8)+$H$9)</f>
        <v>-15.797833333333335</v>
      </c>
      <c r="J20" s="13">
        <f t="shared" ref="J20:J34" si="8">($A20*($J$18)+$A20*1.276*$D$8)-($A20/$I$6*$H$6/100+MAX($H$7*$A20,$H$8)+$H$9)</f>
        <v>-15.297833333333335</v>
      </c>
      <c r="K20" s="13">
        <f t="shared" ref="K20:K34" si="9">($A20*($K$18)+$A20*1.276*$D$8)-($A20/$I$6*$H$6/100+MAX($H$7*$A20,$H$8)+$H$9)</f>
        <v>-14.797833333333335</v>
      </c>
      <c r="L20" s="45"/>
      <c r="M20" s="63" t="s">
        <v>30</v>
      </c>
      <c r="N20" s="64"/>
      <c r="O20" s="64"/>
      <c r="P20" s="64"/>
      <c r="Q20" s="64"/>
      <c r="R20" s="65"/>
      <c r="S20" s="41"/>
    </row>
    <row r="21" spans="1:19" ht="17.25" x14ac:dyDescent="0.4">
      <c r="A21" s="29">
        <v>20</v>
      </c>
      <c r="B21" s="13">
        <f t="shared" si="0"/>
        <v>-14.595666666666668</v>
      </c>
      <c r="C21" s="13">
        <f t="shared" si="1"/>
        <v>-12.59566666666667</v>
      </c>
      <c r="D21" s="13">
        <f t="shared" si="2"/>
        <v>-11.59566666666667</v>
      </c>
      <c r="E21" s="13">
        <f t="shared" si="3"/>
        <v>-10.59566666666667</v>
      </c>
      <c r="F21" s="13">
        <f t="shared" si="4"/>
        <v>-9.5956666666666699</v>
      </c>
      <c r="G21" s="13">
        <f t="shared" si="5"/>
        <v>-8.5956666666666699</v>
      </c>
      <c r="H21" s="13">
        <f t="shared" si="6"/>
        <v>-7.5956666666666699</v>
      </c>
      <c r="I21" s="13">
        <f t="shared" si="7"/>
        <v>-6.5956666666666699</v>
      </c>
      <c r="J21" s="13">
        <f t="shared" si="8"/>
        <v>-5.5956666666666699</v>
      </c>
      <c r="K21" s="13">
        <f t="shared" si="9"/>
        <v>-4.5956666666666699</v>
      </c>
      <c r="L21" s="45"/>
      <c r="M21" s="63" t="s">
        <v>28</v>
      </c>
      <c r="N21" s="64"/>
      <c r="O21" s="64"/>
      <c r="P21" s="64"/>
      <c r="Q21" s="64"/>
      <c r="R21" s="65"/>
      <c r="S21" s="41"/>
    </row>
    <row r="22" spans="1:19" x14ac:dyDescent="0.25">
      <c r="A22" s="29">
        <v>30</v>
      </c>
      <c r="B22" s="13">
        <f t="shared" si="0"/>
        <v>-9.3934999999999995</v>
      </c>
      <c r="C22" s="13">
        <f t="shared" si="1"/>
        <v>-6.3934999999999995</v>
      </c>
      <c r="D22" s="13">
        <f t="shared" si="2"/>
        <v>-4.8934999999999995</v>
      </c>
      <c r="E22" s="13">
        <f t="shared" si="3"/>
        <v>-3.3934999999999995</v>
      </c>
      <c r="F22" s="13">
        <f t="shared" si="4"/>
        <v>-1.8934999999999995</v>
      </c>
      <c r="G22" s="13">
        <f t="shared" si="5"/>
        <v>-0.39349999999999952</v>
      </c>
      <c r="H22" s="13">
        <f t="shared" si="6"/>
        <v>1.1065000000000005</v>
      </c>
      <c r="I22" s="13">
        <f t="shared" si="7"/>
        <v>2.6065000000000005</v>
      </c>
      <c r="J22" s="13">
        <f t="shared" si="8"/>
        <v>4.1065000000000005</v>
      </c>
      <c r="K22" s="13">
        <f t="shared" si="9"/>
        <v>5.6065000000000005</v>
      </c>
      <c r="L22" s="45"/>
      <c r="M22" s="66" t="s">
        <v>29</v>
      </c>
      <c r="N22" s="67"/>
      <c r="O22" s="67"/>
      <c r="P22" s="67"/>
      <c r="Q22" s="67"/>
      <c r="R22" s="68"/>
      <c r="S22" s="41"/>
    </row>
    <row r="23" spans="1:19" x14ac:dyDescent="0.25">
      <c r="A23" s="29">
        <v>40</v>
      </c>
      <c r="B23" s="13">
        <f t="shared" si="0"/>
        <v>-4.1913333333333362</v>
      </c>
      <c r="C23" s="13">
        <f t="shared" si="1"/>
        <v>-0.19133333333333979</v>
      </c>
      <c r="D23" s="13">
        <f t="shared" si="2"/>
        <v>1.8086666666666602</v>
      </c>
      <c r="E23" s="13">
        <f t="shared" si="3"/>
        <v>3.8086666666666602</v>
      </c>
      <c r="F23" s="13">
        <f t="shared" si="4"/>
        <v>5.8086666666666602</v>
      </c>
      <c r="G23" s="13">
        <f t="shared" si="5"/>
        <v>7.8086666666666602</v>
      </c>
      <c r="H23" s="13">
        <f t="shared" si="6"/>
        <v>9.8086666666666602</v>
      </c>
      <c r="I23" s="13">
        <f t="shared" si="7"/>
        <v>11.80866666666666</v>
      </c>
      <c r="J23" s="13">
        <f t="shared" si="8"/>
        <v>13.80866666666666</v>
      </c>
      <c r="K23" s="13">
        <f t="shared" si="9"/>
        <v>15.80866666666666</v>
      </c>
      <c r="L23" s="1"/>
      <c r="M23" s="1"/>
      <c r="N23" s="1"/>
      <c r="O23" s="1"/>
      <c r="P23" s="1"/>
      <c r="Q23" s="1"/>
    </row>
    <row r="24" spans="1:19" x14ac:dyDescent="0.25">
      <c r="A24" s="29">
        <v>50</v>
      </c>
      <c r="B24" s="13">
        <f t="shared" si="0"/>
        <v>1.0108333333333306</v>
      </c>
      <c r="C24" s="13">
        <f t="shared" si="1"/>
        <v>6.0108333333333306</v>
      </c>
      <c r="D24" s="13">
        <f t="shared" si="2"/>
        <v>8.5108333333333306</v>
      </c>
      <c r="E24" s="13">
        <f t="shared" si="3"/>
        <v>11.010833333333331</v>
      </c>
      <c r="F24" s="13">
        <f t="shared" si="4"/>
        <v>13.510833333333331</v>
      </c>
      <c r="G24" s="13">
        <f t="shared" si="5"/>
        <v>16.010833333333331</v>
      </c>
      <c r="H24" s="13">
        <f t="shared" si="6"/>
        <v>18.510833333333331</v>
      </c>
      <c r="I24" s="13">
        <f t="shared" si="7"/>
        <v>21.010833333333331</v>
      </c>
      <c r="J24" s="13">
        <f t="shared" si="8"/>
        <v>23.510833333333331</v>
      </c>
      <c r="K24" s="13">
        <f t="shared" si="9"/>
        <v>26.010833333333338</v>
      </c>
      <c r="L24" s="1"/>
      <c r="M24" s="1"/>
      <c r="N24" s="1"/>
      <c r="O24" s="1"/>
      <c r="P24" s="1"/>
      <c r="Q24" s="1"/>
    </row>
    <row r="25" spans="1:19" x14ac:dyDescent="0.25">
      <c r="A25" s="29">
        <v>60</v>
      </c>
      <c r="B25" s="13">
        <f t="shared" si="0"/>
        <v>6.213000000000001</v>
      </c>
      <c r="C25" s="13">
        <f t="shared" si="1"/>
        <v>12.213000000000001</v>
      </c>
      <c r="D25" s="13">
        <f t="shared" si="2"/>
        <v>15.213000000000001</v>
      </c>
      <c r="E25" s="13">
        <f t="shared" si="3"/>
        <v>18.213000000000001</v>
      </c>
      <c r="F25" s="13">
        <f t="shared" si="4"/>
        <v>21.213000000000001</v>
      </c>
      <c r="G25" s="13">
        <f t="shared" si="5"/>
        <v>24.213000000000001</v>
      </c>
      <c r="H25" s="13">
        <f t="shared" si="6"/>
        <v>27.213000000000001</v>
      </c>
      <c r="I25" s="13">
        <f t="shared" si="7"/>
        <v>30.213000000000001</v>
      </c>
      <c r="J25" s="13">
        <f t="shared" si="8"/>
        <v>33.213000000000001</v>
      </c>
      <c r="K25" s="13">
        <f t="shared" si="9"/>
        <v>36.213000000000001</v>
      </c>
      <c r="L25" s="1"/>
      <c r="M25" s="1"/>
      <c r="N25" s="1"/>
      <c r="O25" s="1"/>
      <c r="P25" s="1"/>
      <c r="Q25" s="1"/>
    </row>
    <row r="26" spans="1:19" x14ac:dyDescent="0.25">
      <c r="A26" s="29">
        <v>70</v>
      </c>
      <c r="B26" s="13">
        <f t="shared" si="0"/>
        <v>11.415166666666671</v>
      </c>
      <c r="C26" s="13">
        <f t="shared" si="1"/>
        <v>18.415166666666671</v>
      </c>
      <c r="D26" s="13">
        <f t="shared" si="2"/>
        <v>21.915166666666671</v>
      </c>
      <c r="E26" s="13">
        <f t="shared" si="3"/>
        <v>25.415166666666671</v>
      </c>
      <c r="F26" s="13">
        <f t="shared" si="4"/>
        <v>28.915166666666671</v>
      </c>
      <c r="G26" s="13">
        <f t="shared" si="5"/>
        <v>32.415166666666671</v>
      </c>
      <c r="H26" s="13">
        <f t="shared" si="6"/>
        <v>35.915166666666671</v>
      </c>
      <c r="I26" s="13">
        <f t="shared" si="7"/>
        <v>39.415166666666671</v>
      </c>
      <c r="J26" s="13">
        <f t="shared" si="8"/>
        <v>42.915166666666671</v>
      </c>
      <c r="K26" s="13">
        <f t="shared" si="9"/>
        <v>46.415166666666671</v>
      </c>
      <c r="L26" s="1"/>
      <c r="M26" s="1"/>
      <c r="N26" s="1"/>
      <c r="O26" s="1"/>
      <c r="P26" s="1"/>
      <c r="Q26" s="1"/>
    </row>
    <row r="27" spans="1:19" x14ac:dyDescent="0.25">
      <c r="A27" s="29">
        <v>80</v>
      </c>
      <c r="B27" s="13">
        <f t="shared" si="0"/>
        <v>16.617333333333335</v>
      </c>
      <c r="C27" s="13">
        <f t="shared" si="1"/>
        <v>24.617333333333328</v>
      </c>
      <c r="D27" s="13">
        <f t="shared" si="2"/>
        <v>28.617333333333328</v>
      </c>
      <c r="E27" s="13">
        <f t="shared" si="3"/>
        <v>32.617333333333328</v>
      </c>
      <c r="F27" s="13">
        <f t="shared" si="4"/>
        <v>36.617333333333328</v>
      </c>
      <c r="G27" s="13">
        <f t="shared" si="5"/>
        <v>40.617333333333328</v>
      </c>
      <c r="H27" s="13">
        <f t="shared" si="6"/>
        <v>44.617333333333328</v>
      </c>
      <c r="I27" s="13">
        <f t="shared" si="7"/>
        <v>48.617333333333328</v>
      </c>
      <c r="J27" s="13">
        <f t="shared" si="8"/>
        <v>52.617333333333328</v>
      </c>
      <c r="K27" s="13">
        <f t="shared" si="9"/>
        <v>56.617333333333328</v>
      </c>
      <c r="L27" s="1"/>
      <c r="M27" s="1"/>
      <c r="N27" s="1"/>
      <c r="O27" s="1"/>
      <c r="P27" s="1"/>
      <c r="Q27" s="1"/>
    </row>
    <row r="28" spans="1:19" x14ac:dyDescent="0.25">
      <c r="A28" s="29">
        <v>90</v>
      </c>
      <c r="B28" s="13">
        <f t="shared" si="0"/>
        <v>21.819499999999998</v>
      </c>
      <c r="C28" s="13">
        <f t="shared" si="1"/>
        <v>30.819499999999998</v>
      </c>
      <c r="D28" s="13">
        <f t="shared" si="2"/>
        <v>35.319499999999998</v>
      </c>
      <c r="E28" s="13">
        <f t="shared" si="3"/>
        <v>39.819499999999998</v>
      </c>
      <c r="F28" s="13">
        <f t="shared" si="4"/>
        <v>44.319499999999998</v>
      </c>
      <c r="G28" s="13">
        <f t="shared" si="5"/>
        <v>48.819499999999998</v>
      </c>
      <c r="H28" s="13">
        <f t="shared" si="6"/>
        <v>53.319499999999998</v>
      </c>
      <c r="I28" s="13">
        <f t="shared" si="7"/>
        <v>57.819499999999998</v>
      </c>
      <c r="J28" s="13">
        <f t="shared" si="8"/>
        <v>62.319499999999998</v>
      </c>
      <c r="K28" s="13">
        <f t="shared" si="9"/>
        <v>66.819500000000005</v>
      </c>
      <c r="L28" s="1"/>
      <c r="M28" s="1"/>
      <c r="N28" s="1"/>
      <c r="O28" s="1"/>
      <c r="P28" s="1"/>
      <c r="Q28" s="1"/>
    </row>
    <row r="29" spans="1:19" x14ac:dyDescent="0.25">
      <c r="A29" s="29">
        <v>100</v>
      </c>
      <c r="B29" s="13">
        <f t="shared" si="0"/>
        <v>27.021666666666668</v>
      </c>
      <c r="C29" s="13">
        <f t="shared" si="1"/>
        <v>37.021666666666668</v>
      </c>
      <c r="D29" s="13">
        <f t="shared" si="2"/>
        <v>42.021666666666668</v>
      </c>
      <c r="E29" s="13">
        <f t="shared" si="3"/>
        <v>47.021666666666668</v>
      </c>
      <c r="F29" s="13">
        <f t="shared" si="4"/>
        <v>52.021666666666668</v>
      </c>
      <c r="G29" s="13">
        <f t="shared" si="5"/>
        <v>57.021666666666668</v>
      </c>
      <c r="H29" s="13">
        <f t="shared" si="6"/>
        <v>62.021666666666668</v>
      </c>
      <c r="I29" s="13">
        <f t="shared" si="7"/>
        <v>67.021666666666675</v>
      </c>
      <c r="J29" s="13">
        <f t="shared" si="8"/>
        <v>72.021666666666675</v>
      </c>
      <c r="K29" s="13">
        <f t="shared" si="9"/>
        <v>77.021666666666675</v>
      </c>
      <c r="L29" s="1"/>
      <c r="M29" s="1"/>
      <c r="N29" s="1"/>
      <c r="O29" s="1"/>
      <c r="P29" s="1"/>
      <c r="Q29" s="1"/>
    </row>
    <row r="30" spans="1:19" x14ac:dyDescent="0.25">
      <c r="A30" s="29">
        <v>110</v>
      </c>
      <c r="B30" s="13">
        <f t="shared" si="0"/>
        <v>32.223833333333346</v>
      </c>
      <c r="C30" s="13">
        <f t="shared" si="1"/>
        <v>43.223833333333346</v>
      </c>
      <c r="D30" s="13">
        <f t="shared" si="2"/>
        <v>48.723833333333346</v>
      </c>
      <c r="E30" s="13">
        <f t="shared" si="3"/>
        <v>54.223833333333346</v>
      </c>
      <c r="F30" s="13">
        <f t="shared" si="4"/>
        <v>59.723833333333346</v>
      </c>
      <c r="G30" s="13">
        <f t="shared" si="5"/>
        <v>65.223833333333346</v>
      </c>
      <c r="H30" s="13">
        <f t="shared" si="6"/>
        <v>70.723833333333346</v>
      </c>
      <c r="I30" s="13">
        <f t="shared" si="7"/>
        <v>76.223833333333346</v>
      </c>
      <c r="J30" s="13">
        <f t="shared" si="8"/>
        <v>81.723833333333346</v>
      </c>
      <c r="K30" s="13">
        <f t="shared" si="9"/>
        <v>87.223833333333346</v>
      </c>
      <c r="L30" s="1"/>
      <c r="M30" s="1"/>
      <c r="N30" s="1"/>
      <c r="O30" s="1"/>
      <c r="P30" s="1"/>
      <c r="Q30" s="1"/>
    </row>
    <row r="31" spans="1:19" x14ac:dyDescent="0.25">
      <c r="A31" s="29">
        <v>120</v>
      </c>
      <c r="B31" s="13">
        <f t="shared" si="0"/>
        <v>37.426000000000002</v>
      </c>
      <c r="C31" s="13">
        <f t="shared" si="1"/>
        <v>49.426000000000002</v>
      </c>
      <c r="D31" s="13">
        <f t="shared" si="2"/>
        <v>55.426000000000002</v>
      </c>
      <c r="E31" s="13">
        <f t="shared" si="3"/>
        <v>61.426000000000002</v>
      </c>
      <c r="F31" s="13">
        <f t="shared" si="4"/>
        <v>67.426000000000002</v>
      </c>
      <c r="G31" s="13">
        <f t="shared" si="5"/>
        <v>73.426000000000002</v>
      </c>
      <c r="H31" s="13">
        <f t="shared" si="6"/>
        <v>79.426000000000002</v>
      </c>
      <c r="I31" s="13">
        <f t="shared" si="7"/>
        <v>85.426000000000002</v>
      </c>
      <c r="J31" s="13">
        <f t="shared" si="8"/>
        <v>91.426000000000002</v>
      </c>
      <c r="K31" s="13">
        <f t="shared" si="9"/>
        <v>97.426000000000002</v>
      </c>
      <c r="L31" s="1"/>
      <c r="M31" s="1"/>
      <c r="N31" s="1"/>
      <c r="O31" s="1"/>
      <c r="P31" s="1"/>
      <c r="Q31" s="1"/>
    </row>
    <row r="32" spans="1:19" x14ac:dyDescent="0.25">
      <c r="A32" s="29">
        <v>130</v>
      </c>
      <c r="B32" s="13">
        <f t="shared" si="0"/>
        <v>42.628166666666672</v>
      </c>
      <c r="C32" s="13">
        <f t="shared" si="1"/>
        <v>55.628166666666672</v>
      </c>
      <c r="D32" s="13">
        <f t="shared" si="2"/>
        <v>62.128166666666672</v>
      </c>
      <c r="E32" s="13">
        <f t="shared" si="3"/>
        <v>68.628166666666672</v>
      </c>
      <c r="F32" s="13">
        <f t="shared" si="4"/>
        <v>75.128166666666658</v>
      </c>
      <c r="G32" s="13">
        <f t="shared" si="5"/>
        <v>81.628166666666658</v>
      </c>
      <c r="H32" s="13">
        <f t="shared" si="6"/>
        <v>88.128166666666658</v>
      </c>
      <c r="I32" s="13">
        <f t="shared" si="7"/>
        <v>94.628166666666658</v>
      </c>
      <c r="J32" s="13">
        <f t="shared" si="8"/>
        <v>101.12816666666666</v>
      </c>
      <c r="K32" s="13">
        <f t="shared" si="9"/>
        <v>107.62816666666666</v>
      </c>
      <c r="L32" s="1"/>
      <c r="M32" s="1"/>
      <c r="N32" s="1"/>
      <c r="O32" s="1"/>
      <c r="P32" s="1"/>
      <c r="Q32" s="1"/>
    </row>
    <row r="33" spans="1:17" x14ac:dyDescent="0.25">
      <c r="A33" s="29">
        <v>140</v>
      </c>
      <c r="B33" s="13">
        <f t="shared" si="0"/>
        <v>47.830333333333343</v>
      </c>
      <c r="C33" s="13">
        <f t="shared" si="1"/>
        <v>61.830333333333343</v>
      </c>
      <c r="D33" s="13">
        <f t="shared" si="2"/>
        <v>68.830333333333343</v>
      </c>
      <c r="E33" s="13">
        <f t="shared" si="3"/>
        <v>75.830333333333343</v>
      </c>
      <c r="F33" s="13">
        <f t="shared" si="4"/>
        <v>82.830333333333343</v>
      </c>
      <c r="G33" s="13">
        <f t="shared" si="5"/>
        <v>89.830333333333343</v>
      </c>
      <c r="H33" s="13">
        <f t="shared" si="6"/>
        <v>96.830333333333343</v>
      </c>
      <c r="I33" s="13">
        <f t="shared" si="7"/>
        <v>103.83033333333334</v>
      </c>
      <c r="J33" s="13">
        <f t="shared" si="8"/>
        <v>110.83033333333334</v>
      </c>
      <c r="K33" s="13">
        <f t="shared" si="9"/>
        <v>117.83033333333334</v>
      </c>
      <c r="L33" s="1"/>
      <c r="M33" s="1"/>
      <c r="N33" s="1"/>
      <c r="O33" s="1"/>
      <c r="P33" s="1"/>
      <c r="Q33" s="1"/>
    </row>
    <row r="34" spans="1:17" x14ac:dyDescent="0.25">
      <c r="A34" s="29">
        <v>150</v>
      </c>
      <c r="B34" s="13">
        <f t="shared" si="0"/>
        <v>53.032499999999999</v>
      </c>
      <c r="C34" s="13">
        <f t="shared" si="1"/>
        <v>68.032499999999999</v>
      </c>
      <c r="D34" s="13">
        <f t="shared" si="2"/>
        <v>75.532499999999999</v>
      </c>
      <c r="E34" s="13">
        <f t="shared" si="3"/>
        <v>83.032499999999999</v>
      </c>
      <c r="F34" s="13">
        <f t="shared" si="4"/>
        <v>90.532499999999999</v>
      </c>
      <c r="G34" s="13">
        <f t="shared" si="5"/>
        <v>98.032499999999999</v>
      </c>
      <c r="H34" s="13">
        <f t="shared" si="6"/>
        <v>105.5325</v>
      </c>
      <c r="I34" s="13">
        <f t="shared" si="7"/>
        <v>113.0325</v>
      </c>
      <c r="J34" s="13">
        <f t="shared" si="8"/>
        <v>120.5325</v>
      </c>
      <c r="K34" s="13">
        <f t="shared" si="9"/>
        <v>128.0325</v>
      </c>
      <c r="L34" s="1"/>
      <c r="M34" s="1"/>
      <c r="N34" s="1"/>
      <c r="O34" s="1"/>
      <c r="P34" s="1"/>
      <c r="Q34" s="1"/>
    </row>
  </sheetData>
  <sheetProtection selectLockedCells="1"/>
  <mergeCells count="15">
    <mergeCell ref="M19:R19"/>
    <mergeCell ref="M20:R20"/>
    <mergeCell ref="M21:R21"/>
    <mergeCell ref="M22:R22"/>
    <mergeCell ref="M4:P4"/>
    <mergeCell ref="M9:P9"/>
    <mergeCell ref="A1:K1"/>
    <mergeCell ref="A2:B2"/>
    <mergeCell ref="A4:D4"/>
    <mergeCell ref="G4:J4"/>
    <mergeCell ref="A13:J13"/>
    <mergeCell ref="A12:J12"/>
    <mergeCell ref="A11:K11"/>
    <mergeCell ref="A9:D9"/>
    <mergeCell ref="G10:J10"/>
  </mergeCells>
  <pageMargins left="0.5" right="0.5" top="0.5" bottom="0.5" header="0.3" footer="0.3"/>
  <pageSetup scale="9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75A67EF17824BB07317C7687A734F" ma:contentTypeVersion="2" ma:contentTypeDescription="Create a new document." ma:contentTypeScope="" ma:versionID="c26407f72e563daca165081481e47133">
  <xsd:schema xmlns:xsd="http://www.w3.org/2001/XMLSchema" xmlns:xs="http://www.w3.org/2001/XMLSchema" xmlns:p="http://schemas.microsoft.com/office/2006/metadata/properties" xmlns:ns2="bc8954a0-723c-4c3d-86cf-28df658cb939" targetNamespace="http://schemas.microsoft.com/office/2006/metadata/properties" ma:root="true" ma:fieldsID="9196420d2a256debb7eefc2bce08631a" ns2:_="">
    <xsd:import namespace="bc8954a0-723c-4c3d-86cf-28df658cb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954a0-723c-4c3d-86cf-28df658cb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72B1846-4638-40E3-9631-0430A1D0F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8954a0-723c-4c3d-86cf-28df658cb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DC6E87-E0DC-4581-9254-716C9812B9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777ACD-332C-4EDA-9100-8C3AFA1336A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Cotton Harvest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Yates</dc:creator>
  <cp:lastModifiedBy>Andrew Wright</cp:lastModifiedBy>
  <cp:lastPrinted>2012-08-17T19:51:09Z</cp:lastPrinted>
  <dcterms:created xsi:type="dcterms:W3CDTF">2009-06-01T15:03:06Z</dcterms:created>
  <dcterms:modified xsi:type="dcterms:W3CDTF">2024-09-16T19:24:36Z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jcarper admin</vt:lpwstr>
  </property>
  <property fmtid="{D5CDD505-2E9C-101B-9397-08002B2CF9AE}" pid="3" name="Order">
    <vt:lpwstr>228000.000000000</vt:lpwstr>
  </property>
  <property fmtid="{D5CDD505-2E9C-101B-9397-08002B2CF9AE}" pid="4" name="display_urn:schemas-microsoft-com:office:office#Author">
    <vt:lpwstr>jcarper admin</vt:lpwstr>
  </property>
</Properties>
</file>